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Arkusz1" sheetId="1" r:id="rId1"/>
  </sheets>
  <calcPr calcId="145621" iterateDelta="1E-4"/>
</workbook>
</file>

<file path=xl/calcChain.xml><?xml version="1.0" encoding="utf-8"?>
<calcChain xmlns="http://schemas.openxmlformats.org/spreadsheetml/2006/main">
  <c r="X8" i="1" l="1"/>
  <c r="X7" i="1"/>
  <c r="X9" i="1"/>
  <c r="N8" i="1"/>
  <c r="N9" i="1"/>
  <c r="N7" i="1"/>
  <c r="Y7" i="1" s="1"/>
  <c r="Z7" i="1" l="1"/>
  <c r="Y8" i="1"/>
  <c r="Z8" i="1" s="1"/>
  <c r="AA8" i="1" s="1"/>
  <c r="Y9" i="1"/>
  <c r="Z9" i="1" s="1"/>
  <c r="AA9" i="1" s="1"/>
  <c r="Y10" i="1" l="1"/>
  <c r="Z10" i="1"/>
  <c r="AA7" i="1"/>
  <c r="AA10" i="1" s="1"/>
</calcChain>
</file>

<file path=xl/sharedStrings.xml><?xml version="1.0" encoding="utf-8"?>
<sst xmlns="http://schemas.openxmlformats.org/spreadsheetml/2006/main" count="70" uniqueCount="61">
  <si>
    <t>Załacznik nr 1a do SIWZ - formularz cenowy</t>
  </si>
  <si>
    <t>L.p.</t>
  </si>
  <si>
    <t>Grupa taryfowa</t>
  </si>
  <si>
    <t>Ilość punktów poboru energii elektrycznej</t>
  </si>
  <si>
    <t>Ilość m-cy</t>
  </si>
  <si>
    <t>Moc umowna [kW]</t>
  </si>
  <si>
    <t>Szacowane zużycie w strefach 
w [kWh]</t>
  </si>
  <si>
    <t>CENY ZA SPRZEDAŻ 
ENERGII ELEKTRYCZNEJ NETTO</t>
  </si>
  <si>
    <t>CENY ZA USŁUGI DYSTRYBUCYJNE NETTO</t>
  </si>
  <si>
    <t>Łączna cena oferty netto
w [zł]</t>
  </si>
  <si>
    <t>Wartość  podatku VAT oferty
w [zł]</t>
  </si>
  <si>
    <t>Łączna wartość oferty brutto
w [zł]</t>
  </si>
  <si>
    <t>Ceny jednostkowe za sprzedaż energii elektrycznej netto 
w [zł/kWh]</t>
  </si>
  <si>
    <t>Łączna cena netto 
za sprzedaż energii elektrycznej 
w [zł]
( kol.8 x kol.5 
+ kol.9 x kol.6
+ kol.10 x kol.7
+ kol.11 x kol.2 x kol.3)</t>
  </si>
  <si>
    <t>Składnik zmienny 
stawki sieciowej 
w [zł/kWh]</t>
  </si>
  <si>
    <t>Składnik stały stawki sieciowej 
w [zł/kW/m-c]</t>
  </si>
  <si>
    <t>Stawka opłaty przejściowej 
w [zł/kW/m-c]</t>
  </si>
  <si>
    <t>Stawka opłaty abonamentowej w [zł/m-c]</t>
  </si>
  <si>
    <t>całodobowa/
szczyt przedpołudniowy</t>
  </si>
  <si>
    <t>szczyt popołudniowy</t>
  </si>
  <si>
    <t>pozostałe godziny doby</t>
  </si>
  <si>
    <t>opłata handlowa</t>
  </si>
  <si>
    <t>całodobowa/
szczyt przedpołudniowy/
pozostałe godziny doby</t>
  </si>
  <si>
    <t>-1-</t>
  </si>
  <si>
    <t>-2-</t>
  </si>
  <si>
    <t>-3-</t>
  </si>
  <si>
    <t>-4-</t>
  </si>
  <si>
    <t>-5-</t>
  </si>
  <si>
    <t>-6-</t>
  </si>
  <si>
    <t>-7-</t>
  </si>
  <si>
    <t>-8-</t>
  </si>
  <si>
    <t>-9-</t>
  </si>
  <si>
    <t>-10-</t>
  </si>
  <si>
    <t>-11-</t>
  </si>
  <si>
    <t>-12-</t>
  </si>
  <si>
    <t>-13-</t>
  </si>
  <si>
    <t>-14-</t>
  </si>
  <si>
    <t>-15-</t>
  </si>
  <si>
    <t>-16-</t>
  </si>
  <si>
    <t>-17-</t>
  </si>
  <si>
    <t>-18-</t>
  </si>
  <si>
    <t>-19-</t>
  </si>
  <si>
    <t>-20-</t>
  </si>
  <si>
    <t>-21-</t>
  </si>
  <si>
    <t>-22-</t>
  </si>
  <si>
    <t>-23-</t>
  </si>
  <si>
    <t>C11</t>
  </si>
  <si>
    <t>B23</t>
  </si>
  <si>
    <t>SUMA</t>
  </si>
  <si>
    <t>2) Dla dla pozycji 1 stosowany jest dwumiesięczny okres rozliczeniowy, dla pozycji 2 stosowany jest jednomiesięczny okres rozliczeniowy, dla pozycji 3 stosowany jest 10-dniowy okres rozliczeniowy</t>
  </si>
  <si>
    <t>3) Zamawiajacy w celu ułatwienia Wykonawcom obliczenia ceny oferty wprowadził do formularza ceny jednostkowe za usługi dystrybucji zgodnie z aktualną Taryfą OSD na 2019 rok.</t>
  </si>
  <si>
    <t>Stawka jakościowa 
w [zł/kWh]</t>
  </si>
  <si>
    <t>Stawka opłaty OZE 
w [zł/kWh]</t>
  </si>
  <si>
    <t>Stawka opłaty kogeneracyjnej 
w [zł/kWh]</t>
  </si>
  <si>
    <t>-24-</t>
  </si>
  <si>
    <t>-25-</t>
  </si>
  <si>
    <t>1) Podane wartości ogółem z kolumny nr 23, 24 i 25 należy przenieść do załącznika nr 1 do SIWZ - formularza oferty</t>
  </si>
  <si>
    <t>Łączna cena netto za dystrybucję energii elektrycznej [kol.5*kol.13+kol.6*kol.14
+kol.7xkol.15+(kol.5+kol.6+kol.7)x(kol.16+kol.17+kol.18)
+(kol.4xkol.3x(kol.19+kol.20))
+(kol.21xkol.2xkol.3)]</t>
  </si>
  <si>
    <t>[kol. 12+kol. 22]</t>
  </si>
  <si>
    <t>[kol. 23*23%]</t>
  </si>
  <si>
    <t>[kol. 23+kol. 24]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</si>
</sst>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"/>
  </numFmts>
  <fonts count="9" x14ac:knownFonts="1">
    <font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DDDDD"/>
        <bgColor rgb="FFD7E4BD"/>
      </patternFill>
    </fill>
    <fill>
      <patternFill patternType="solid">
        <fgColor rgb="FFF2F2F2"/>
        <bgColor rgb="FFFDEADA"/>
      </patternFill>
    </fill>
    <fill>
      <patternFill patternType="solid">
        <fgColor rgb="FFFDEADA"/>
        <bgColor rgb="FFF2F2F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2" borderId="0" applyBorder="0" applyProtection="0"/>
  </cellStyleXfs>
  <cellXfs count="33">
    <xf numFmtId="0" fontId="0" fillId="0" borderId="0" xfId="0"/>
    <xf numFmtId="0" fontId="2" fillId="0" borderId="0" xfId="0" applyFont="1" applyBorder="1"/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6" fillId="0" borderId="1" xfId="0" applyFont="1" applyBorder="1" applyAlignment="1">
      <alignment horizontal="right" vertical="center" wrapText="1"/>
    </xf>
    <xf numFmtId="0" fontId="6" fillId="3" borderId="1" xfId="0" applyFont="1" applyFill="1" applyBorder="1" applyAlignment="1">
      <alignment vertical="center" wrapText="1"/>
    </xf>
    <xf numFmtId="164" fontId="6" fillId="4" borderId="1" xfId="0" applyNumberFormat="1" applyFont="1" applyFill="1" applyBorder="1" applyAlignment="1">
      <alignment horizontal="right" vertical="center" wrapText="1"/>
    </xf>
    <xf numFmtId="164" fontId="6" fillId="3" borderId="1" xfId="0" applyNumberFormat="1" applyFont="1" applyFill="1" applyBorder="1" applyAlignment="1">
      <alignment vertical="center" wrapText="1"/>
    </xf>
    <xf numFmtId="164" fontId="6" fillId="4" borderId="1" xfId="0" applyNumberFormat="1" applyFont="1" applyFill="1" applyBorder="1" applyAlignment="1">
      <alignment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165" fontId="6" fillId="0" borderId="1" xfId="0" applyNumberFormat="1" applyFont="1" applyBorder="1" applyAlignment="1">
      <alignment vertical="center" wrapText="1"/>
    </xf>
    <xf numFmtId="2" fontId="2" fillId="0" borderId="0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horizontal="right" vertical="center"/>
    </xf>
    <xf numFmtId="0" fontId="6" fillId="0" borderId="0" xfId="0" applyFont="1" applyAlignment="1"/>
    <xf numFmtId="0" fontId="6" fillId="0" borderId="0" xfId="0" applyFont="1" applyBorder="1" applyAlignment="1"/>
    <xf numFmtId="164" fontId="6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/>
    <xf numFmtId="0" fontId="8" fillId="0" borderId="0" xfId="0" applyFont="1" applyAlignment="1"/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right" vertical="center" wrapText="1"/>
    </xf>
    <xf numFmtId="2" fontId="7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Tekst objaśnienia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7E4BD"/>
      <rgbColor rgb="FF808080"/>
      <rgbColor rgb="FF9999FF"/>
      <rgbColor rgb="FF993366"/>
      <rgbColor rgb="FFFFFFCC"/>
      <rgbColor rgb="FFF2F2F2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DEADA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16"/>
  <sheetViews>
    <sheetView tabSelected="1" zoomScale="70" zoomScaleNormal="70" workbookViewId="0">
      <selection activeCell="X13" sqref="X13"/>
    </sheetView>
  </sheetViews>
  <sheetFormatPr defaultRowHeight="15" x14ac:dyDescent="0.25"/>
  <cols>
    <col min="1" max="1" width="3.5703125" style="1" customWidth="1"/>
    <col min="2" max="2" width="4.85546875" style="1" customWidth="1"/>
    <col min="3" max="3" width="9.140625" style="1" customWidth="1"/>
    <col min="4" max="4" width="11.85546875" style="1" customWidth="1"/>
    <col min="5" max="5" width="6.42578125" style="1" customWidth="1"/>
    <col min="6" max="6" width="7.85546875" style="1" customWidth="1"/>
    <col min="7" max="7" width="13" style="1" customWidth="1"/>
    <col min="8" max="8" width="10" style="1" customWidth="1"/>
    <col min="9" max="9" width="10.85546875" style="1" customWidth="1"/>
    <col min="10" max="10" width="12.42578125" style="1" customWidth="1"/>
    <col min="11" max="11" width="11" style="1" customWidth="1"/>
    <col min="12" max="13" width="9.85546875" style="1" customWidth="1"/>
    <col min="14" max="14" width="21.140625" style="1" customWidth="1"/>
    <col min="15" max="15" width="13.140625" style="1" customWidth="1"/>
    <col min="16" max="16" width="10.7109375" style="1" customWidth="1"/>
    <col min="17" max="17" width="11" style="1" customWidth="1"/>
    <col min="18" max="18" width="17.42578125" style="1" customWidth="1"/>
    <col min="19" max="19" width="17.85546875" style="1" customWidth="1"/>
    <col min="20" max="20" width="17.7109375" style="1" customWidth="1"/>
    <col min="21" max="21" width="15.5703125" style="1" customWidth="1"/>
    <col min="22" max="22" width="14.42578125" style="1" customWidth="1"/>
    <col min="23" max="23" width="14.7109375" style="1" customWidth="1"/>
    <col min="24" max="24" width="28.85546875" style="1" customWidth="1"/>
    <col min="25" max="25" width="15.5703125" style="1" customWidth="1"/>
    <col min="26" max="26" width="13.7109375" style="1" customWidth="1"/>
    <col min="27" max="27" width="16.7109375" style="1" customWidth="1"/>
    <col min="28" max="30" width="9.140625" style="1" customWidth="1"/>
    <col min="31" max="31" width="10.140625" style="1" customWidth="1"/>
    <col min="32" max="1026" width="9.140625" style="1" customWidth="1"/>
  </cols>
  <sheetData>
    <row r="1" spans="2:31" ht="34.5" customHeight="1" x14ac:dyDescent="0.25">
      <c r="AA1" s="2" t="s">
        <v>0</v>
      </c>
    </row>
    <row r="2" spans="2:31" ht="23.25" customHeight="1" x14ac:dyDescent="0.25"/>
    <row r="3" spans="2:31" ht="51" customHeight="1" x14ac:dyDescent="0.25">
      <c r="B3" s="30" t="s">
        <v>1</v>
      </c>
      <c r="C3" s="30" t="s">
        <v>2</v>
      </c>
      <c r="D3" s="30" t="s">
        <v>3</v>
      </c>
      <c r="E3" s="30" t="s">
        <v>4</v>
      </c>
      <c r="F3" s="30" t="s">
        <v>5</v>
      </c>
      <c r="G3" s="30" t="s">
        <v>6</v>
      </c>
      <c r="H3" s="30"/>
      <c r="I3" s="30"/>
      <c r="J3" s="30" t="s">
        <v>7</v>
      </c>
      <c r="K3" s="30"/>
      <c r="L3" s="30"/>
      <c r="M3" s="30"/>
      <c r="N3" s="30"/>
      <c r="O3" s="30" t="s">
        <v>8</v>
      </c>
      <c r="P3" s="30"/>
      <c r="Q3" s="30"/>
      <c r="R3" s="30"/>
      <c r="S3" s="30"/>
      <c r="T3" s="30"/>
      <c r="U3" s="30"/>
      <c r="V3" s="30"/>
      <c r="W3" s="30"/>
      <c r="X3" s="30"/>
      <c r="Y3" s="32" t="s">
        <v>9</v>
      </c>
      <c r="Z3" s="32" t="s">
        <v>10</v>
      </c>
      <c r="AA3" s="32" t="s">
        <v>11</v>
      </c>
    </row>
    <row r="4" spans="2:31" ht="38.25" customHeight="1" x14ac:dyDescent="0.25">
      <c r="B4" s="30"/>
      <c r="C4" s="30"/>
      <c r="D4" s="30"/>
      <c r="E4" s="30"/>
      <c r="F4" s="30"/>
      <c r="G4" s="30"/>
      <c r="H4" s="30"/>
      <c r="I4" s="30"/>
      <c r="J4" s="30" t="s">
        <v>12</v>
      </c>
      <c r="K4" s="30"/>
      <c r="L4" s="30"/>
      <c r="M4" s="3"/>
      <c r="N4" s="30" t="s">
        <v>13</v>
      </c>
      <c r="O4" s="30" t="s">
        <v>14</v>
      </c>
      <c r="P4" s="30"/>
      <c r="Q4" s="30"/>
      <c r="R4" s="3" t="s">
        <v>51</v>
      </c>
      <c r="S4" s="3" t="s">
        <v>52</v>
      </c>
      <c r="T4" s="23" t="s">
        <v>53</v>
      </c>
      <c r="U4" s="30" t="s">
        <v>15</v>
      </c>
      <c r="V4" s="30" t="s">
        <v>16</v>
      </c>
      <c r="W4" s="30" t="s">
        <v>17</v>
      </c>
      <c r="X4" s="30" t="s">
        <v>57</v>
      </c>
      <c r="Y4" s="32"/>
      <c r="Z4" s="32"/>
      <c r="AA4" s="32"/>
    </row>
    <row r="5" spans="2:31" ht="75.75" customHeight="1" x14ac:dyDescent="0.25">
      <c r="B5" s="30"/>
      <c r="C5" s="30"/>
      <c r="D5" s="30"/>
      <c r="E5" s="30"/>
      <c r="F5" s="30"/>
      <c r="G5" s="5" t="s">
        <v>18</v>
      </c>
      <c r="H5" s="5" t="s">
        <v>19</v>
      </c>
      <c r="I5" s="5" t="s">
        <v>20</v>
      </c>
      <c r="J5" s="5" t="s">
        <v>18</v>
      </c>
      <c r="K5" s="5" t="s">
        <v>19</v>
      </c>
      <c r="L5" s="5" t="s">
        <v>20</v>
      </c>
      <c r="M5" s="5" t="s">
        <v>21</v>
      </c>
      <c r="N5" s="30"/>
      <c r="O5" s="5" t="s">
        <v>18</v>
      </c>
      <c r="P5" s="5" t="s">
        <v>19</v>
      </c>
      <c r="Q5" s="5" t="s">
        <v>20</v>
      </c>
      <c r="R5" s="5" t="s">
        <v>22</v>
      </c>
      <c r="S5" s="5" t="s">
        <v>22</v>
      </c>
      <c r="T5" s="5" t="s">
        <v>22</v>
      </c>
      <c r="U5" s="30"/>
      <c r="V5" s="30"/>
      <c r="W5" s="30"/>
      <c r="X5" s="30"/>
      <c r="Y5" s="4" t="s">
        <v>58</v>
      </c>
      <c r="Z5" s="4" t="s">
        <v>59</v>
      </c>
      <c r="AA5" s="4" t="s">
        <v>60</v>
      </c>
    </row>
    <row r="6" spans="2:31" ht="23.25" customHeight="1" x14ac:dyDescent="0.25">
      <c r="B6" s="30"/>
      <c r="C6" s="3" t="s">
        <v>23</v>
      </c>
      <c r="D6" s="3" t="s">
        <v>24</v>
      </c>
      <c r="E6" s="3" t="s">
        <v>25</v>
      </c>
      <c r="F6" s="3" t="s">
        <v>26</v>
      </c>
      <c r="G6" s="3" t="s">
        <v>27</v>
      </c>
      <c r="H6" s="3" t="s">
        <v>28</v>
      </c>
      <c r="I6" s="3" t="s">
        <v>29</v>
      </c>
      <c r="J6" s="3" t="s">
        <v>30</v>
      </c>
      <c r="K6" s="3" t="s">
        <v>31</v>
      </c>
      <c r="L6" s="3" t="s">
        <v>32</v>
      </c>
      <c r="M6" s="3" t="s">
        <v>33</v>
      </c>
      <c r="N6" s="3" t="s">
        <v>34</v>
      </c>
      <c r="O6" s="3" t="s">
        <v>35</v>
      </c>
      <c r="P6" s="3" t="s">
        <v>36</v>
      </c>
      <c r="Q6" s="3" t="s">
        <v>37</v>
      </c>
      <c r="R6" s="3" t="s">
        <v>38</v>
      </c>
      <c r="S6" s="3" t="s">
        <v>39</v>
      </c>
      <c r="T6" s="3" t="s">
        <v>40</v>
      </c>
      <c r="U6" s="3" t="s">
        <v>41</v>
      </c>
      <c r="V6" s="3" t="s">
        <v>42</v>
      </c>
      <c r="W6" s="3" t="s">
        <v>43</v>
      </c>
      <c r="X6" s="3" t="s">
        <v>44</v>
      </c>
      <c r="Y6" s="26" t="s">
        <v>45</v>
      </c>
      <c r="Z6" s="26" t="s">
        <v>54</v>
      </c>
      <c r="AA6" s="27" t="s">
        <v>55</v>
      </c>
    </row>
    <row r="7" spans="2:31" s="6" customFormat="1" ht="39.75" customHeight="1" x14ac:dyDescent="0.25">
      <c r="B7" s="4">
        <v>1</v>
      </c>
      <c r="C7" s="4" t="s">
        <v>46</v>
      </c>
      <c r="D7" s="3">
        <v>1</v>
      </c>
      <c r="E7" s="3">
        <v>24</v>
      </c>
      <c r="F7" s="3">
        <v>12</v>
      </c>
      <c r="G7" s="7">
        <v>28000</v>
      </c>
      <c r="H7" s="8"/>
      <c r="I7" s="8"/>
      <c r="J7" s="9"/>
      <c r="K7" s="10"/>
      <c r="L7" s="10"/>
      <c r="M7" s="11"/>
      <c r="N7" s="12">
        <f>+ROUND(J7*G7+K7*H7+L7*I7+M7*D7*E7,2)</f>
        <v>0</v>
      </c>
      <c r="O7" s="13">
        <v>0.17130000000000001</v>
      </c>
      <c r="P7" s="10"/>
      <c r="Q7" s="10"/>
      <c r="R7" s="13">
        <v>1.2999999999999999E-2</v>
      </c>
      <c r="S7" s="22">
        <v>0</v>
      </c>
      <c r="T7" s="28">
        <v>1.58E-3</v>
      </c>
      <c r="U7" s="14">
        <v>3.87</v>
      </c>
      <c r="V7" s="14">
        <v>0.08</v>
      </c>
      <c r="W7" s="14">
        <v>2.25</v>
      </c>
      <c r="X7" s="29">
        <f>+ROUND((G7*O7+H7*P7+I7*Q7+(G7+H7+I7)*(R7+S7+T7)+(F7*E7*(U7+V7))+(W7*D7*E7)),2)</f>
        <v>6396.24</v>
      </c>
      <c r="Y7" s="15">
        <f>X7+N7</f>
        <v>6396.24</v>
      </c>
      <c r="Z7" s="15">
        <f>+ROUND(Y7*0.23,2)</f>
        <v>1471.14</v>
      </c>
      <c r="AA7" s="15">
        <f>+Z7+Y7</f>
        <v>7867.38</v>
      </c>
    </row>
    <row r="8" spans="2:31" s="6" customFormat="1" ht="39.75" customHeight="1" x14ac:dyDescent="0.25">
      <c r="B8" s="4">
        <v>2</v>
      </c>
      <c r="C8" s="4" t="s">
        <v>46</v>
      </c>
      <c r="D8" s="3">
        <v>1</v>
      </c>
      <c r="E8" s="3">
        <v>24</v>
      </c>
      <c r="F8" s="3">
        <v>28</v>
      </c>
      <c r="G8" s="7">
        <v>90000</v>
      </c>
      <c r="H8" s="8"/>
      <c r="I8" s="8"/>
      <c r="J8" s="9"/>
      <c r="K8" s="10"/>
      <c r="L8" s="10"/>
      <c r="M8" s="11"/>
      <c r="N8" s="12">
        <f t="shared" ref="N8:N9" si="0">+ROUND(J8*G8+K8*H8+L8*I8+M8*D8*E8,2)</f>
        <v>0</v>
      </c>
      <c r="O8" s="13">
        <v>0.17130000000000001</v>
      </c>
      <c r="P8" s="10"/>
      <c r="Q8" s="10"/>
      <c r="R8" s="13">
        <v>1.2999999999999999E-2</v>
      </c>
      <c r="S8" s="22">
        <v>0</v>
      </c>
      <c r="T8" s="28">
        <v>1.58E-3</v>
      </c>
      <c r="U8" s="14">
        <v>3.87</v>
      </c>
      <c r="V8" s="14">
        <v>0.08</v>
      </c>
      <c r="W8" s="14">
        <v>4.5</v>
      </c>
      <c r="X8" s="29">
        <f>+ROUND((G8*O8+H8*P8+I8*Q8+(G8+H8+I8)*(R8+S8+T8)+(F8*E8*(U8+V8))+(W8*D8*E8)),2)</f>
        <v>19491.599999999999</v>
      </c>
      <c r="Y8" s="15">
        <f>X8+N8</f>
        <v>19491.599999999999</v>
      </c>
      <c r="Z8" s="15">
        <f>+ROUND(Y8*0.23,2)</f>
        <v>4483.07</v>
      </c>
      <c r="AA8" s="15">
        <f>+Z8+Y8</f>
        <v>23974.67</v>
      </c>
    </row>
    <row r="9" spans="2:31" s="6" customFormat="1" ht="39.75" customHeight="1" x14ac:dyDescent="0.25">
      <c r="B9" s="4">
        <v>3</v>
      </c>
      <c r="C9" s="4" t="s">
        <v>47</v>
      </c>
      <c r="D9" s="3">
        <v>1</v>
      </c>
      <c r="E9" s="3">
        <v>24</v>
      </c>
      <c r="F9" s="3">
        <v>360</v>
      </c>
      <c r="G9" s="16">
        <v>762000</v>
      </c>
      <c r="H9" s="7">
        <v>402000</v>
      </c>
      <c r="I9" s="7">
        <v>2104000</v>
      </c>
      <c r="J9" s="11"/>
      <c r="K9" s="9"/>
      <c r="L9" s="9"/>
      <c r="M9" s="9"/>
      <c r="N9" s="12">
        <f t="shared" si="0"/>
        <v>0</v>
      </c>
      <c r="O9" s="17">
        <v>5.0990000000000001E-2</v>
      </c>
      <c r="P9" s="13">
        <v>9.4990000000000005E-2</v>
      </c>
      <c r="Q9" s="13">
        <v>1.5879999999999998E-2</v>
      </c>
      <c r="R9" s="13">
        <v>1.2999999999999999E-2</v>
      </c>
      <c r="S9" s="22">
        <v>0</v>
      </c>
      <c r="T9" s="28">
        <v>1.58E-3</v>
      </c>
      <c r="U9" s="14">
        <v>12.12</v>
      </c>
      <c r="V9" s="14">
        <v>0.19</v>
      </c>
      <c r="W9" s="14">
        <v>45</v>
      </c>
      <c r="X9" s="29">
        <f>+ROUND((G9*O9+H9*P9+I9*Q9+(G9+H9+I9)*(R9+S9+T9)+(F9*E9*(U9+V9))+(W9*D9*E9)),2)</f>
        <v>265537.71999999997</v>
      </c>
      <c r="Y9" s="15">
        <f>X9+N9</f>
        <v>265537.71999999997</v>
      </c>
      <c r="Z9" s="15">
        <f>+ROUND(Y9*0.23,2)</f>
        <v>61073.68</v>
      </c>
      <c r="AA9" s="15">
        <f>+Z9+Y9</f>
        <v>326611.39999999997</v>
      </c>
      <c r="AE9" s="18"/>
    </row>
    <row r="10" spans="2:31" s="6" customFormat="1" ht="29.25" customHeight="1" x14ac:dyDescent="0.25">
      <c r="C10" s="31" t="s">
        <v>48</v>
      </c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19">
        <f>SUM(Y7:Y9)</f>
        <v>291425.55999999994</v>
      </c>
      <c r="Z10" s="19">
        <f>SUM(Z7:Z9)</f>
        <v>67027.89</v>
      </c>
      <c r="AA10" s="19">
        <f>SUM(AA7:AA9)</f>
        <v>358453.44999999995</v>
      </c>
    </row>
    <row r="12" spans="2:31" s="20" customFormat="1" ht="12.75" customHeight="1" x14ac:dyDescent="0.2"/>
    <row r="13" spans="2:31" s="21" customFormat="1" ht="24.75" customHeight="1" x14ac:dyDescent="0.25">
      <c r="D13" s="25" t="s">
        <v>56</v>
      </c>
      <c r="T13" s="24"/>
    </row>
    <row r="14" spans="2:31" s="21" customFormat="1" ht="24.75" customHeight="1" x14ac:dyDescent="0.2">
      <c r="D14" s="24" t="s">
        <v>49</v>
      </c>
      <c r="T14" s="24"/>
    </row>
    <row r="15" spans="2:31" s="21" customFormat="1" ht="24.75" customHeight="1" x14ac:dyDescent="0.2">
      <c r="D15" s="24" t="s">
        <v>50</v>
      </c>
      <c r="T15" s="24"/>
    </row>
    <row r="16" spans="2:31" ht="23.25" customHeight="1" x14ac:dyDescent="0.25"/>
  </sheetData>
  <mergeCells count="19">
    <mergeCell ref="C10:X10"/>
    <mergeCell ref="AA3:AA4"/>
    <mergeCell ref="J4:L4"/>
    <mergeCell ref="N4:N5"/>
    <mergeCell ref="O4:Q4"/>
    <mergeCell ref="U4:U5"/>
    <mergeCell ref="V4:V5"/>
    <mergeCell ref="W4:W5"/>
    <mergeCell ref="X4:X5"/>
    <mergeCell ref="G3:I4"/>
    <mergeCell ref="J3:N3"/>
    <mergeCell ref="O3:X3"/>
    <mergeCell ref="Y3:Y4"/>
    <mergeCell ref="Z3:Z4"/>
    <mergeCell ref="B3:B6"/>
    <mergeCell ref="C3:C5"/>
    <mergeCell ref="D3:D5"/>
    <mergeCell ref="E3:E5"/>
    <mergeCell ref="F3:F5"/>
  </mergeCells>
  <pageMargins left="0.25972222222222202" right="0.22986111111111099" top="0.75" bottom="0.75" header="0.51180555555555496" footer="0.51180555555555496"/>
  <pageSetup paperSize="9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Artur Pisarczyk</dc:creator>
  <dc:description/>
  <cp:lastModifiedBy>Artur Pisarczyk</cp:lastModifiedBy>
  <cp:revision>0</cp:revision>
  <cp:lastPrinted>2016-11-29T18:42:16Z</cp:lastPrinted>
  <dcterms:created xsi:type="dcterms:W3CDTF">2016-11-29T16:23:15Z</dcterms:created>
  <dcterms:modified xsi:type="dcterms:W3CDTF">2019-10-21T10:41:17Z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